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30" yWindow="255" windowWidth="15450" windowHeight="1032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Бюджет!$A$1:$E$145</definedName>
  </definedNames>
  <calcPr calcId="125725"/>
</workbook>
</file>

<file path=xl/calcChain.xml><?xml version="1.0" encoding="utf-8"?>
<calcChain xmlns="http://schemas.openxmlformats.org/spreadsheetml/2006/main">
  <c r="D97" i="3"/>
  <c r="D89"/>
  <c r="D88"/>
  <c r="C89"/>
  <c r="C88"/>
  <c r="D93"/>
  <c r="C93"/>
  <c r="D96"/>
  <c r="C97"/>
  <c r="C96"/>
  <c r="E100"/>
  <c r="D101"/>
  <c r="C101"/>
  <c r="E83" l="1"/>
  <c r="E84"/>
  <c r="E80"/>
  <c r="E71"/>
  <c r="E67"/>
  <c r="D85"/>
  <c r="D84"/>
  <c r="C85"/>
  <c r="C84"/>
  <c r="D81"/>
  <c r="D80"/>
  <c r="C81"/>
  <c r="C80"/>
  <c r="D73"/>
  <c r="D72"/>
  <c r="C73"/>
  <c r="C72"/>
  <c r="D69"/>
  <c r="D68"/>
  <c r="C69"/>
  <c r="C68"/>
  <c r="D13" l="1"/>
  <c r="D12"/>
  <c r="D9"/>
  <c r="D8"/>
  <c r="C13"/>
  <c r="C12"/>
  <c r="C9"/>
  <c r="C8"/>
  <c r="C142" l="1"/>
  <c r="D142"/>
  <c r="E37"/>
  <c r="D145" l="1"/>
  <c r="C145"/>
  <c r="D144"/>
  <c r="C144"/>
  <c r="D143"/>
  <c r="C143"/>
  <c r="E144" l="1"/>
  <c r="E145"/>
  <c r="E143"/>
  <c r="E118"/>
  <c r="E120"/>
  <c r="E121"/>
  <c r="E122"/>
  <c r="E125"/>
  <c r="E126"/>
  <c r="E127"/>
  <c r="E128"/>
  <c r="E129"/>
  <c r="E130"/>
  <c r="E131"/>
  <c r="E132"/>
  <c r="E134"/>
  <c r="E137"/>
  <c r="E138"/>
  <c r="E141"/>
  <c r="E106"/>
  <c r="E109"/>
  <c r="E110"/>
  <c r="E111"/>
  <c r="E112"/>
  <c r="E113"/>
  <c r="E114"/>
  <c r="E115"/>
  <c r="E116"/>
  <c r="E117"/>
  <c r="E88"/>
  <c r="E89"/>
  <c r="E90"/>
  <c r="E93"/>
  <c r="E94"/>
  <c r="E96"/>
  <c r="E97"/>
  <c r="E98"/>
  <c r="E101"/>
  <c r="E102"/>
  <c r="E103"/>
  <c r="E104"/>
  <c r="E105"/>
  <c r="E68"/>
  <c r="E69"/>
  <c r="E70"/>
  <c r="E72"/>
  <c r="E73"/>
  <c r="E74"/>
  <c r="E76"/>
  <c r="E77"/>
  <c r="E78"/>
  <c r="E81"/>
  <c r="E82"/>
  <c r="E85"/>
  <c r="E86"/>
  <c r="E66"/>
  <c r="E58"/>
  <c r="E61"/>
  <c r="E62"/>
  <c r="E65"/>
  <c r="E142" l="1"/>
  <c r="E50"/>
  <c r="E52"/>
  <c r="E53"/>
  <c r="E54"/>
  <c r="E56"/>
  <c r="E57"/>
  <c r="E46"/>
  <c r="E48"/>
  <c r="E49"/>
  <c r="E42"/>
  <c r="E44"/>
  <c r="E45"/>
  <c r="E38"/>
  <c r="E40"/>
  <c r="E41"/>
  <c r="E30"/>
  <c r="E32"/>
  <c r="E34"/>
  <c r="E36"/>
  <c r="E26"/>
  <c r="E28"/>
  <c r="E18"/>
  <c r="E20"/>
  <c r="E21"/>
  <c r="E22"/>
  <c r="E25"/>
  <c r="E7"/>
  <c r="E8"/>
  <c r="E9"/>
  <c r="E10"/>
  <c r="E11"/>
  <c r="E12"/>
  <c r="E13"/>
  <c r="E14"/>
  <c r="E16"/>
  <c r="E17"/>
  <c r="E6"/>
</calcChain>
</file>

<file path=xl/sharedStrings.xml><?xml version="1.0" encoding="utf-8"?>
<sst xmlns="http://schemas.openxmlformats.org/spreadsheetml/2006/main" count="183" uniqueCount="77">
  <si>
    <t>Муниципальная программа города Канска "Развитие образования"</t>
  </si>
  <si>
    <t>Подпрограмма "Развитие общего и дополнительного образования"</t>
  </si>
  <si>
    <t>Подпрограмма "Обеспечение реализации муниципальной программы и прочие мероприятия в области образования"</t>
  </si>
  <si>
    <t>федеральный бюджет</t>
  </si>
  <si>
    <t>краевой бюджет</t>
  </si>
  <si>
    <t>городской бюджет</t>
  </si>
  <si>
    <t>%  исполнения к годовым назначениям</t>
  </si>
  <si>
    <t>Муниципальная программа города Канска "Социальная поддержка населения"</t>
  </si>
  <si>
    <t>Подпрограмма "Повышение качества жизни отдельных категорий граждан, в том числе инвалидов, степени их социальной защищенности"</t>
  </si>
  <si>
    <t>Подпрограмма "Социальная поддержка семей, имеющих детей"</t>
  </si>
  <si>
    <t>Подпрограмма "Повышение качества и доступности социальных услуг населению"</t>
  </si>
  <si>
    <t>Подпрограмма "Обеспечение реализации муниципальной программы"</t>
  </si>
  <si>
    <t>Муниципальная программа города Канска "Городское хозяйство"</t>
  </si>
  <si>
    <t>Подпрограмма «Развитие транспортной системы города»</t>
  </si>
  <si>
    <t>Подпрограмма «Реформирование и модернизация жилищно-коммунального хозяйства и повышение энергетической эффективности»</t>
  </si>
  <si>
    <t>Подпрограмма «Благоустройство города»</t>
  </si>
  <si>
    <t>Отдельные мероприятия</t>
  </si>
  <si>
    <t>Муниципальная программа города Канска "Защита населения от чрезвычайных ситуаций природного и техногенного характера"</t>
  </si>
  <si>
    <t>Подпрограмма "Предупреждение, спасение, помощь населению города в чрезвычайных ситуациях "</t>
  </si>
  <si>
    <t>Муниципальная программа города Канска "Развитие культуры"</t>
  </si>
  <si>
    <t>Подпрограмма "Сохранение культурного наследия"</t>
  </si>
  <si>
    <t>Подпрограмма "Развитие архивного дела в городе Канске"</t>
  </si>
  <si>
    <t>Подпрограмма "Поддержка искусства и народного творчества"</t>
  </si>
  <si>
    <t>Подпрограмма "Обеспечение условий реализации программы и прочие мероприятия"</t>
  </si>
  <si>
    <t>Муниципальная программа города Канска "Развитие физической культуры, спорта, туризма и молодежной политики"</t>
  </si>
  <si>
    <t>Подпрограмма "Развитие массовой физической культуры и спорта"</t>
  </si>
  <si>
    <t>Подпрограмма "Вовлечение молодёжи в социальную практику"</t>
  </si>
  <si>
    <t>Подпрограмма "Обеспечение реализации муниципальной программы и прочие мероприятия"</t>
  </si>
  <si>
    <t>Муниципальная программа города Канска "Развитие инвестиционной деятельности, малого и среднего предпринимательства"</t>
  </si>
  <si>
    <t>Подпрограмма "Развитие инвестиционной деятельности на территории города Канска"</t>
  </si>
  <si>
    <t>Муниципальная программа города Канска "Обеспечение доступным и комфортным жильем жителей города"</t>
  </si>
  <si>
    <t>Подпрограмма "Переселение граждан из аварийного жилищного фонда муниципального образования город Канск"</t>
  </si>
  <si>
    <t>Подпрограмма "О территориальном планировании, градостроительном зонировании и документации по планировке территории города Канска"</t>
  </si>
  <si>
    <t>Подпрограмма "Обеспечение жильем молодых семей"</t>
  </si>
  <si>
    <t>Муниципальная программа города Канска "Управление муниципальными финансами"</t>
  </si>
  <si>
    <t>4</t>
  </si>
  <si>
    <t>ИТОГО РАСХОДОВ по МП</t>
  </si>
  <si>
    <t>№</t>
  </si>
  <si>
    <t>3</t>
  </si>
  <si>
    <t>1</t>
  </si>
  <si>
    <t>1.1</t>
  </si>
  <si>
    <t>1.2</t>
  </si>
  <si>
    <t>2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</si>
  <si>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</si>
  <si>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</si>
  <si>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</si>
  <si>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</si>
  <si>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</si>
  <si>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</si>
  <si>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</si>
  <si>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</si>
  <si>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</si>
  <si>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5</t>
  </si>
  <si>
    <t>5.1</t>
  </si>
  <si>
    <t>5.2</t>
  </si>
  <si>
    <t>5.3</t>
  </si>
  <si>
    <t>5.4</t>
  </si>
  <si>
    <t>6</t>
  </si>
  <si>
    <t>6.1</t>
  </si>
  <si>
    <t>6.2</t>
  </si>
  <si>
    <t>6.3</t>
  </si>
  <si>
    <t>7</t>
  </si>
  <si>
    <t>7.1</t>
  </si>
  <si>
    <t>7.2</t>
  </si>
  <si>
    <t>8</t>
  </si>
  <si>
    <t>8.1</t>
  </si>
  <si>
    <t>8.2</t>
  </si>
  <si>
    <t>8.3</t>
  </si>
  <si>
    <t>8.4</t>
  </si>
  <si>
    <t>9</t>
  </si>
  <si>
    <t>9.1</t>
  </si>
  <si>
    <t>10</t>
  </si>
  <si>
    <t xml:space="preserve">Отчет о реализации муниципальных программ города Канска за 2015 год </t>
  </si>
  <si>
    <t>Наименование муниципальных программ, подпрограмм</t>
  </si>
  <si>
    <t>Подпрограмма "Развитие субъектов малого и среднего предпринимательства в городе Канске"</t>
  </si>
  <si>
    <t>Уточненные бюджетные назначения на 2015 год, руб</t>
  </si>
  <si>
    <t>Кассовое исполнение за  2015 год, руб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</si>
</sst>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49" fontId="3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49" fontId="1" fillId="0" borderId="2" xfId="0" applyNumberFormat="1" applyFont="1" applyBorder="1" applyAlignment="1">
      <alignment horizontal="center" vertical="top"/>
    </xf>
    <xf numFmtId="0" fontId="1" fillId="0" borderId="1" xfId="0" applyFont="1" applyBorder="1"/>
    <xf numFmtId="4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/>
    <xf numFmtId="4" fontId="3" fillId="0" borderId="0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73"/>
  <sheetViews>
    <sheetView showGridLines="0" tabSelected="1" view="pageBreakPreview" topLeftCell="A82" zoomScaleNormal="100" zoomScaleSheetLayoutView="100" workbookViewId="0">
      <selection activeCell="D97" sqref="D97"/>
    </sheetView>
  </sheetViews>
  <sheetFormatPr defaultRowHeight="15.75" outlineLevelRow="1"/>
  <cols>
    <col min="1" max="1" width="4.85546875" style="27" customWidth="1"/>
    <col min="2" max="2" width="38.28515625" style="18" customWidth="1"/>
    <col min="3" max="3" width="21.140625" style="25" customWidth="1"/>
    <col min="4" max="4" width="18" style="25" customWidth="1"/>
    <col min="5" max="5" width="18.7109375" style="17" customWidth="1"/>
    <col min="6" max="10" width="24.140625" style="4" customWidth="1"/>
    <col min="11" max="256" width="24.140625" style="18" customWidth="1"/>
    <col min="257" max="16384" width="9.140625" style="18"/>
  </cols>
  <sheetData>
    <row r="1" spans="1:10" s="4" customFormat="1">
      <c r="A1" s="3"/>
      <c r="C1" s="5"/>
      <c r="D1" s="5"/>
      <c r="E1" s="5"/>
    </row>
    <row r="2" spans="1:10" s="2" customFormat="1">
      <c r="A2" s="1"/>
      <c r="B2" s="42" t="s">
        <v>72</v>
      </c>
      <c r="C2" s="43"/>
      <c r="D2" s="43"/>
      <c r="E2" s="43"/>
    </row>
    <row r="3" spans="1:10" s="2" customFormat="1">
      <c r="A3" s="1"/>
      <c r="B3" s="29"/>
      <c r="C3" s="30"/>
      <c r="D3" s="30"/>
      <c r="E3" s="30"/>
    </row>
    <row r="4" spans="1:10" s="28" customFormat="1" ht="63">
      <c r="A4" s="6" t="s">
        <v>37</v>
      </c>
      <c r="B4" s="7" t="s">
        <v>73</v>
      </c>
      <c r="C4" s="8" t="s">
        <v>75</v>
      </c>
      <c r="D4" s="8" t="s">
        <v>76</v>
      </c>
      <c r="E4" s="8" t="s">
        <v>6</v>
      </c>
    </row>
    <row r="5" spans="1:10" s="12" customFormat="1">
      <c r="A5" s="6">
        <v>1</v>
      </c>
      <c r="B5" s="9">
        <v>2</v>
      </c>
      <c r="C5" s="10" t="s">
        <v>38</v>
      </c>
      <c r="D5" s="10" t="s">
        <v>35</v>
      </c>
      <c r="E5" s="10">
        <v>5</v>
      </c>
      <c r="F5" s="11"/>
      <c r="G5" s="11"/>
      <c r="H5" s="11"/>
      <c r="I5" s="11"/>
      <c r="J5" s="11"/>
    </row>
    <row r="6" spans="1:10" s="15" customFormat="1" ht="31.5">
      <c r="A6" s="6" t="s">
        <v>39</v>
      </c>
      <c r="B6" s="13" t="s">
        <v>0</v>
      </c>
      <c r="C6" s="31">
        <v>1113795811.5999999</v>
      </c>
      <c r="D6" s="31">
        <v>1090154987.21</v>
      </c>
      <c r="E6" s="31">
        <f>D6/C6*100</f>
        <v>97.877454364275337</v>
      </c>
      <c r="F6" s="2"/>
      <c r="G6" s="2"/>
      <c r="H6" s="2"/>
      <c r="I6" s="2"/>
      <c r="J6" s="2"/>
    </row>
    <row r="7" spans="1:10">
      <c r="A7" s="37"/>
      <c r="B7" s="16" t="s">
        <v>3</v>
      </c>
      <c r="C7" s="32">
        <v>50408100</v>
      </c>
      <c r="D7" s="32">
        <v>48040096.170000002</v>
      </c>
      <c r="E7" s="32">
        <f t="shared" ref="E7:E22" si="0">D7/C7*100</f>
        <v>95.302334684306686</v>
      </c>
    </row>
    <row r="8" spans="1:10">
      <c r="A8" s="38"/>
      <c r="B8" s="16" t="s">
        <v>4</v>
      </c>
      <c r="C8" s="32">
        <f>611383990+18254380</f>
        <v>629638370</v>
      </c>
      <c r="D8" s="32">
        <f>610803132.04+18254380</f>
        <v>629057512.03999996</v>
      </c>
      <c r="E8" s="32">
        <f t="shared" si="0"/>
        <v>99.907747369335183</v>
      </c>
    </row>
    <row r="9" spans="1:10">
      <c r="A9" s="39"/>
      <c r="B9" s="16" t="s">
        <v>5</v>
      </c>
      <c r="C9" s="32">
        <f>452003721.6-18254380</f>
        <v>433749341.60000002</v>
      </c>
      <c r="D9" s="32">
        <f>431311759-18254380</f>
        <v>413057379</v>
      </c>
      <c r="E9" s="32">
        <f t="shared" si="0"/>
        <v>95.229511467689562</v>
      </c>
    </row>
    <row r="10" spans="1:10" s="15" customFormat="1" ht="31.5" outlineLevel="1">
      <c r="A10" s="6" t="s">
        <v>40</v>
      </c>
      <c r="B10" s="13" t="s">
        <v>1</v>
      </c>
      <c r="C10" s="31">
        <v>1069455770.53</v>
      </c>
      <c r="D10" s="31">
        <v>1046726480.72</v>
      </c>
      <c r="E10" s="31">
        <f t="shared" si="0"/>
        <v>97.874686318375197</v>
      </c>
      <c r="F10" s="2"/>
      <c r="G10" s="2"/>
      <c r="H10" s="2"/>
      <c r="I10" s="2"/>
      <c r="J10" s="2"/>
    </row>
    <row r="11" spans="1:10" outlineLevel="1">
      <c r="A11" s="37"/>
      <c r="B11" s="16" t="s">
        <v>3</v>
      </c>
      <c r="C11" s="32">
        <v>50408100</v>
      </c>
      <c r="D11" s="32">
        <v>48040096.170000002</v>
      </c>
      <c r="E11" s="32">
        <f t="shared" si="0"/>
        <v>95.302334684306686</v>
      </c>
    </row>
    <row r="12" spans="1:10" outlineLevel="1">
      <c r="A12" s="38"/>
      <c r="B12" s="16" t="s">
        <v>4</v>
      </c>
      <c r="C12" s="32">
        <f>608203890+18254380</f>
        <v>626458270</v>
      </c>
      <c r="D12" s="32">
        <f>607624153.05+18254380</f>
        <v>625878533.04999995</v>
      </c>
      <c r="E12" s="32">
        <f t="shared" si="0"/>
        <v>99.907458009932554</v>
      </c>
    </row>
    <row r="13" spans="1:10" outlineLevel="1">
      <c r="A13" s="39"/>
      <c r="B13" s="16" t="s">
        <v>5</v>
      </c>
      <c r="C13" s="32">
        <f>410843780.53-18254380</f>
        <v>392589400.52999997</v>
      </c>
      <c r="D13" s="32">
        <f>391062231.5-18254380</f>
        <v>372807851.5</v>
      </c>
      <c r="E13" s="32">
        <f t="shared" si="0"/>
        <v>94.961262580371582</v>
      </c>
    </row>
    <row r="14" spans="1:10" s="15" customFormat="1" ht="63" outlineLevel="1">
      <c r="A14" s="6" t="s">
        <v>41</v>
      </c>
      <c r="B14" s="13" t="s">
        <v>2</v>
      </c>
      <c r="C14" s="31">
        <v>44340041.07</v>
      </c>
      <c r="D14" s="31">
        <v>43428506.490000002</v>
      </c>
      <c r="E14" s="31">
        <f t="shared" si="0"/>
        <v>97.944218007013234</v>
      </c>
      <c r="F14" s="2"/>
      <c r="G14" s="2"/>
      <c r="H14" s="2"/>
      <c r="I14" s="2"/>
      <c r="J14" s="2"/>
    </row>
    <row r="15" spans="1:10">
      <c r="A15" s="37"/>
      <c r="B15" s="16" t="s">
        <v>3</v>
      </c>
      <c r="C15" s="32">
        <v>0</v>
      </c>
      <c r="D15" s="32">
        <v>0</v>
      </c>
      <c r="E15" s="32">
        <v>0</v>
      </c>
    </row>
    <row r="16" spans="1:10" outlineLevel="1">
      <c r="A16" s="38"/>
      <c r="B16" s="16" t="s">
        <v>4</v>
      </c>
      <c r="C16" s="32">
        <v>3180100</v>
      </c>
      <c r="D16" s="32">
        <v>3178978.99</v>
      </c>
      <c r="E16" s="32">
        <f t="shared" si="0"/>
        <v>99.964749221722599</v>
      </c>
    </row>
    <row r="17" spans="1:10" outlineLevel="1">
      <c r="A17" s="39"/>
      <c r="B17" s="16" t="s">
        <v>5</v>
      </c>
      <c r="C17" s="32">
        <v>41159941.07</v>
      </c>
      <c r="D17" s="32">
        <v>40249527.5</v>
      </c>
      <c r="E17" s="32">
        <f t="shared" si="0"/>
        <v>97.788107693226095</v>
      </c>
    </row>
    <row r="18" spans="1:10" s="15" customFormat="1" ht="47.25">
      <c r="A18" s="6" t="s">
        <v>42</v>
      </c>
      <c r="B18" s="13" t="s">
        <v>7</v>
      </c>
      <c r="C18" s="31">
        <v>91034416.849999994</v>
      </c>
      <c r="D18" s="31">
        <v>91003912.069999993</v>
      </c>
      <c r="E18" s="31">
        <f t="shared" si="0"/>
        <v>99.966490937103202</v>
      </c>
      <c r="F18" s="2"/>
      <c r="G18" s="2"/>
      <c r="H18" s="2"/>
      <c r="I18" s="2"/>
      <c r="J18" s="2"/>
    </row>
    <row r="19" spans="1:10">
      <c r="A19" s="37"/>
      <c r="B19" s="16" t="s">
        <v>3</v>
      </c>
      <c r="C19" s="33">
        <v>0</v>
      </c>
      <c r="D19" s="33">
        <v>0</v>
      </c>
      <c r="E19" s="32">
        <v>0</v>
      </c>
    </row>
    <row r="20" spans="1:10">
      <c r="A20" s="38"/>
      <c r="B20" s="16" t="s">
        <v>4</v>
      </c>
      <c r="C20" s="32">
        <v>89401876.140000001</v>
      </c>
      <c r="D20" s="32">
        <v>89401218.25</v>
      </c>
      <c r="E20" s="32">
        <f t="shared" si="0"/>
        <v>99.999264120588506</v>
      </c>
    </row>
    <row r="21" spans="1:10">
      <c r="A21" s="39"/>
      <c r="B21" s="16" t="s">
        <v>5</v>
      </c>
      <c r="C21" s="32">
        <v>1632540.71</v>
      </c>
      <c r="D21" s="32">
        <v>1602693.82</v>
      </c>
      <c r="E21" s="32">
        <f t="shared" si="0"/>
        <v>98.171752176397504</v>
      </c>
    </row>
    <row r="22" spans="1:10" s="15" customFormat="1" ht="78.75" outlineLevel="1">
      <c r="A22" s="6" t="s">
        <v>43</v>
      </c>
      <c r="B22" s="13" t="s">
        <v>8</v>
      </c>
      <c r="C22" s="31">
        <v>1546877.71</v>
      </c>
      <c r="D22" s="31">
        <v>1517030.82</v>
      </c>
      <c r="E22" s="31">
        <f t="shared" si="0"/>
        <v>98.0705074611231</v>
      </c>
      <c r="F22" s="34"/>
      <c r="G22" s="2"/>
      <c r="H22" s="2"/>
      <c r="I22" s="2"/>
      <c r="J22" s="2"/>
    </row>
    <row r="23" spans="1:10" outlineLevel="1">
      <c r="A23" s="37"/>
      <c r="B23" s="16" t="s">
        <v>3</v>
      </c>
      <c r="C23" s="33">
        <v>0</v>
      </c>
      <c r="D23" s="33">
        <v>0</v>
      </c>
      <c r="E23" s="32">
        <v>0</v>
      </c>
    </row>
    <row r="24" spans="1:10" outlineLevel="1">
      <c r="A24" s="38"/>
      <c r="B24" s="16" t="s">
        <v>4</v>
      </c>
      <c r="C24" s="33">
        <v>0</v>
      </c>
      <c r="D24" s="33">
        <v>0</v>
      </c>
      <c r="E24" s="32">
        <v>0</v>
      </c>
    </row>
    <row r="25" spans="1:10" outlineLevel="1">
      <c r="A25" s="39"/>
      <c r="B25" s="16" t="s">
        <v>5</v>
      </c>
      <c r="C25" s="32">
        <v>1546877.71</v>
      </c>
      <c r="D25" s="32">
        <v>1517030.82</v>
      </c>
      <c r="E25" s="32">
        <f>D25/C25*100</f>
        <v>98.0705074611231</v>
      </c>
    </row>
    <row r="26" spans="1:10" s="20" customFormat="1" ht="36.75" customHeight="1" outlineLevel="1">
      <c r="A26" s="6" t="s">
        <v>44</v>
      </c>
      <c r="B26" s="13" t="s">
        <v>9</v>
      </c>
      <c r="C26" s="31">
        <v>173776.14</v>
      </c>
      <c r="D26" s="31">
        <v>173776.14</v>
      </c>
      <c r="E26" s="31">
        <f t="shared" ref="E26:E81" si="1">D26/C26*100</f>
        <v>100</v>
      </c>
      <c r="F26" s="19"/>
      <c r="G26" s="19"/>
      <c r="H26" s="19"/>
      <c r="I26" s="19"/>
      <c r="J26" s="19"/>
    </row>
    <row r="27" spans="1:10">
      <c r="A27" s="37"/>
      <c r="B27" s="16" t="s">
        <v>3</v>
      </c>
      <c r="C27" s="32">
        <v>0</v>
      </c>
      <c r="D27" s="32">
        <v>0</v>
      </c>
      <c r="E27" s="32">
        <v>0</v>
      </c>
    </row>
    <row r="28" spans="1:10" s="22" customFormat="1" outlineLevel="1">
      <c r="A28" s="38"/>
      <c r="B28" s="16" t="s">
        <v>4</v>
      </c>
      <c r="C28" s="32">
        <v>173776.14</v>
      </c>
      <c r="D28" s="32">
        <v>173776.14</v>
      </c>
      <c r="E28" s="32">
        <f t="shared" si="1"/>
        <v>100</v>
      </c>
      <c r="F28" s="21"/>
      <c r="G28" s="21"/>
      <c r="H28" s="21"/>
      <c r="I28" s="21"/>
      <c r="J28" s="21"/>
    </row>
    <row r="29" spans="1:10">
      <c r="A29" s="39"/>
      <c r="B29" s="16" t="s">
        <v>5</v>
      </c>
      <c r="C29" s="32">
        <v>0</v>
      </c>
      <c r="D29" s="32">
        <v>0</v>
      </c>
      <c r="E29" s="32">
        <v>0</v>
      </c>
    </row>
    <row r="30" spans="1:10" s="20" customFormat="1" ht="47.25" outlineLevel="1">
      <c r="A30" s="6" t="s">
        <v>45</v>
      </c>
      <c r="B30" s="13" t="s">
        <v>10</v>
      </c>
      <c r="C30" s="31">
        <v>56857800</v>
      </c>
      <c r="D30" s="31">
        <v>56857800</v>
      </c>
      <c r="E30" s="31">
        <f t="shared" si="1"/>
        <v>100</v>
      </c>
      <c r="F30" s="19"/>
      <c r="G30" s="19"/>
      <c r="H30" s="19"/>
      <c r="I30" s="19"/>
      <c r="J30" s="19"/>
    </row>
    <row r="31" spans="1:10">
      <c r="A31" s="37"/>
      <c r="B31" s="16" t="s">
        <v>3</v>
      </c>
      <c r="C31" s="32">
        <v>0</v>
      </c>
      <c r="D31" s="32">
        <v>0</v>
      </c>
      <c r="E31" s="32">
        <v>0</v>
      </c>
    </row>
    <row r="32" spans="1:10" s="22" customFormat="1" outlineLevel="1">
      <c r="A32" s="38"/>
      <c r="B32" s="16" t="s">
        <v>4</v>
      </c>
      <c r="C32" s="32">
        <v>56857800</v>
      </c>
      <c r="D32" s="32">
        <v>56857800</v>
      </c>
      <c r="E32" s="32">
        <f t="shared" si="1"/>
        <v>100</v>
      </c>
      <c r="F32" s="21"/>
      <c r="G32" s="21"/>
      <c r="H32" s="21"/>
      <c r="I32" s="21"/>
      <c r="J32" s="21"/>
    </row>
    <row r="33" spans="1:10">
      <c r="A33" s="39"/>
      <c r="B33" s="16" t="s">
        <v>5</v>
      </c>
      <c r="C33" s="32">
        <v>0</v>
      </c>
      <c r="D33" s="32">
        <v>0</v>
      </c>
      <c r="E33" s="32">
        <v>0</v>
      </c>
    </row>
    <row r="34" spans="1:10" s="20" customFormat="1" ht="47.25" outlineLevel="1">
      <c r="A34" s="6" t="s">
        <v>46</v>
      </c>
      <c r="B34" s="13" t="s">
        <v>11</v>
      </c>
      <c r="C34" s="31">
        <v>32455963</v>
      </c>
      <c r="D34" s="31">
        <v>32455305.109999999</v>
      </c>
      <c r="E34" s="31">
        <f t="shared" si="1"/>
        <v>99.997972976491255</v>
      </c>
      <c r="F34" s="19"/>
      <c r="G34" s="19"/>
      <c r="H34" s="19"/>
      <c r="I34" s="19"/>
      <c r="J34" s="19"/>
    </row>
    <row r="35" spans="1:10">
      <c r="A35" s="37"/>
      <c r="B35" s="16" t="s">
        <v>3</v>
      </c>
      <c r="C35" s="32">
        <v>0</v>
      </c>
      <c r="D35" s="32">
        <v>0</v>
      </c>
      <c r="E35" s="32">
        <v>0</v>
      </c>
    </row>
    <row r="36" spans="1:10" s="22" customFormat="1" outlineLevel="1">
      <c r="A36" s="38"/>
      <c r="B36" s="16" t="s">
        <v>4</v>
      </c>
      <c r="C36" s="32">
        <v>32370300</v>
      </c>
      <c r="D36" s="32">
        <v>32369642.109999999</v>
      </c>
      <c r="E36" s="32">
        <f t="shared" si="1"/>
        <v>99.997967612286558</v>
      </c>
      <c r="F36" s="21"/>
      <c r="G36" s="21"/>
      <c r="H36" s="21"/>
      <c r="I36" s="21"/>
      <c r="J36" s="21"/>
    </row>
    <row r="37" spans="1:10">
      <c r="A37" s="39"/>
      <c r="B37" s="16" t="s">
        <v>5</v>
      </c>
      <c r="C37" s="32">
        <v>85663</v>
      </c>
      <c r="D37" s="32">
        <v>85663</v>
      </c>
      <c r="E37" s="32">
        <f t="shared" si="1"/>
        <v>100</v>
      </c>
    </row>
    <row r="38" spans="1:10" s="15" customFormat="1" ht="31.5">
      <c r="A38" s="6" t="s">
        <v>38</v>
      </c>
      <c r="B38" s="13" t="s">
        <v>12</v>
      </c>
      <c r="C38" s="31">
        <v>416717232.91000003</v>
      </c>
      <c r="D38" s="31">
        <v>395543541.75</v>
      </c>
      <c r="E38" s="31">
        <f t="shared" si="1"/>
        <v>94.918930755001199</v>
      </c>
      <c r="F38" s="34"/>
      <c r="G38" s="2"/>
      <c r="H38" s="2"/>
      <c r="I38" s="2"/>
      <c r="J38" s="2"/>
    </row>
    <row r="39" spans="1:10">
      <c r="A39" s="37"/>
      <c r="B39" s="16" t="s">
        <v>3</v>
      </c>
      <c r="C39" s="32">
        <v>0</v>
      </c>
      <c r="D39" s="32">
        <v>0</v>
      </c>
      <c r="E39" s="32">
        <v>0</v>
      </c>
    </row>
    <row r="40" spans="1:10">
      <c r="A40" s="38"/>
      <c r="B40" s="16" t="s">
        <v>4</v>
      </c>
      <c r="C40" s="33">
        <v>271401146</v>
      </c>
      <c r="D40" s="33">
        <v>254184438</v>
      </c>
      <c r="E40" s="32">
        <f t="shared" si="1"/>
        <v>93.656361347862543</v>
      </c>
    </row>
    <row r="41" spans="1:10">
      <c r="A41" s="39"/>
      <c r="B41" s="16" t="s">
        <v>5</v>
      </c>
      <c r="C41" s="33">
        <v>145316086.91</v>
      </c>
      <c r="D41" s="33">
        <v>141359103.75</v>
      </c>
      <c r="E41" s="32">
        <f t="shared" si="1"/>
        <v>97.276982029903749</v>
      </c>
    </row>
    <row r="42" spans="1:10" s="15" customFormat="1" ht="31.5" outlineLevel="1">
      <c r="A42" s="6" t="s">
        <v>47</v>
      </c>
      <c r="B42" s="13" t="s">
        <v>13</v>
      </c>
      <c r="C42" s="31">
        <v>182640616.72999999</v>
      </c>
      <c r="D42" s="31">
        <v>180095515.40000001</v>
      </c>
      <c r="E42" s="31">
        <f t="shared" si="1"/>
        <v>98.606497626011389</v>
      </c>
      <c r="F42" s="2"/>
      <c r="G42" s="2"/>
      <c r="H42" s="2"/>
      <c r="I42" s="2"/>
      <c r="J42" s="2"/>
    </row>
    <row r="43" spans="1:10">
      <c r="A43" s="37"/>
      <c r="B43" s="16" t="s">
        <v>3</v>
      </c>
      <c r="C43" s="32">
        <v>0</v>
      </c>
      <c r="D43" s="32">
        <v>0</v>
      </c>
      <c r="E43" s="32">
        <v>0</v>
      </c>
    </row>
    <row r="44" spans="1:10" outlineLevel="1">
      <c r="A44" s="38"/>
      <c r="B44" s="16" t="s">
        <v>4</v>
      </c>
      <c r="C44" s="33">
        <v>96104700</v>
      </c>
      <c r="D44" s="33">
        <v>96078398.319999993</v>
      </c>
      <c r="E44" s="32">
        <f t="shared" si="1"/>
        <v>99.972632264603078</v>
      </c>
      <c r="F44" s="35"/>
    </row>
    <row r="45" spans="1:10" outlineLevel="1">
      <c r="A45" s="39"/>
      <c r="B45" s="16" t="s">
        <v>5</v>
      </c>
      <c r="C45" s="33">
        <v>86535916.730000004</v>
      </c>
      <c r="D45" s="33">
        <v>84017117.079999998</v>
      </c>
      <c r="E45" s="32">
        <f t="shared" si="1"/>
        <v>97.089301477144005</v>
      </c>
    </row>
    <row r="46" spans="1:10" s="15" customFormat="1" ht="78.75" outlineLevel="1">
      <c r="A46" s="6" t="s">
        <v>48</v>
      </c>
      <c r="B46" s="13" t="s">
        <v>14</v>
      </c>
      <c r="C46" s="36">
        <v>180578839.40000001</v>
      </c>
      <c r="D46" s="36">
        <v>163099341.68000001</v>
      </c>
      <c r="E46" s="31">
        <f t="shared" si="1"/>
        <v>90.320295679118203</v>
      </c>
      <c r="F46" s="2"/>
      <c r="G46" s="2"/>
      <c r="H46" s="2"/>
      <c r="I46" s="2"/>
      <c r="J46" s="2"/>
    </row>
    <row r="47" spans="1:10">
      <c r="A47" s="37"/>
      <c r="B47" s="16" t="s">
        <v>3</v>
      </c>
      <c r="C47" s="32">
        <v>0</v>
      </c>
      <c r="D47" s="32">
        <v>0</v>
      </c>
      <c r="E47" s="32">
        <v>0</v>
      </c>
    </row>
    <row r="48" spans="1:10" outlineLevel="1">
      <c r="A48" s="38"/>
      <c r="B48" s="16" t="s">
        <v>4</v>
      </c>
      <c r="C48" s="33">
        <v>171851946</v>
      </c>
      <c r="D48" s="33">
        <v>154674387.78</v>
      </c>
      <c r="E48" s="32">
        <f t="shared" si="1"/>
        <v>90.004443580755265</v>
      </c>
    </row>
    <row r="49" spans="1:10" outlineLevel="1">
      <c r="A49" s="39"/>
      <c r="B49" s="16" t="s">
        <v>5</v>
      </c>
      <c r="C49" s="33">
        <v>8726893.4000000004</v>
      </c>
      <c r="D49" s="33">
        <v>8424953.9000000004</v>
      </c>
      <c r="E49" s="32">
        <f t="shared" si="1"/>
        <v>96.540126180526059</v>
      </c>
    </row>
    <row r="50" spans="1:10" s="15" customFormat="1" ht="31.5" outlineLevel="1">
      <c r="A50" s="6" t="s">
        <v>49</v>
      </c>
      <c r="B50" s="13" t="s">
        <v>15</v>
      </c>
      <c r="C50" s="36">
        <v>39132968.490000002</v>
      </c>
      <c r="D50" s="36">
        <v>38074503.07</v>
      </c>
      <c r="E50" s="31">
        <f t="shared" si="1"/>
        <v>97.295207951652117</v>
      </c>
      <c r="F50" s="2"/>
      <c r="G50" s="2"/>
      <c r="H50" s="2"/>
      <c r="I50" s="2"/>
      <c r="J50" s="2"/>
    </row>
    <row r="51" spans="1:10">
      <c r="A51" s="37"/>
      <c r="B51" s="16" t="s">
        <v>3</v>
      </c>
      <c r="C51" s="32">
        <v>0</v>
      </c>
      <c r="D51" s="32">
        <v>0</v>
      </c>
      <c r="E51" s="32">
        <v>0</v>
      </c>
    </row>
    <row r="52" spans="1:10" outlineLevel="1">
      <c r="A52" s="38"/>
      <c r="B52" s="16" t="s">
        <v>4</v>
      </c>
      <c r="C52" s="33">
        <v>2540000</v>
      </c>
      <c r="D52" s="33">
        <v>2527200</v>
      </c>
      <c r="E52" s="32">
        <f t="shared" si="1"/>
        <v>99.496062992125985</v>
      </c>
    </row>
    <row r="53" spans="1:10" outlineLevel="1">
      <c r="A53" s="39"/>
      <c r="B53" s="16" t="s">
        <v>5</v>
      </c>
      <c r="C53" s="33">
        <v>36592968.490000002</v>
      </c>
      <c r="D53" s="33">
        <v>35547303.07</v>
      </c>
      <c r="E53" s="32">
        <f t="shared" si="1"/>
        <v>97.142441668033143</v>
      </c>
    </row>
    <row r="54" spans="1:10" s="15" customFormat="1" outlineLevel="1">
      <c r="A54" s="6" t="s">
        <v>50</v>
      </c>
      <c r="B54" s="13" t="s">
        <v>16</v>
      </c>
      <c r="C54" s="36">
        <v>14364808.289999999</v>
      </c>
      <c r="D54" s="36">
        <v>14274181.6</v>
      </c>
      <c r="E54" s="31">
        <f t="shared" si="1"/>
        <v>99.369106164381677</v>
      </c>
      <c r="F54" s="2"/>
      <c r="G54" s="2"/>
      <c r="H54" s="2"/>
      <c r="I54" s="2"/>
      <c r="J54" s="2"/>
    </row>
    <row r="55" spans="1:10" outlineLevel="1">
      <c r="A55" s="37"/>
      <c r="B55" s="16" t="s">
        <v>3</v>
      </c>
      <c r="C55" s="33">
        <v>0</v>
      </c>
      <c r="D55" s="33">
        <v>0</v>
      </c>
      <c r="E55" s="32">
        <v>0</v>
      </c>
    </row>
    <row r="56" spans="1:10" outlineLevel="1">
      <c r="A56" s="38"/>
      <c r="B56" s="16" t="s">
        <v>4</v>
      </c>
      <c r="C56" s="33">
        <v>904500</v>
      </c>
      <c r="D56" s="33">
        <v>904451.9</v>
      </c>
      <c r="E56" s="32">
        <f t="shared" si="1"/>
        <v>99.994682144831401</v>
      </c>
    </row>
    <row r="57" spans="1:10" outlineLevel="1">
      <c r="A57" s="39"/>
      <c r="B57" s="16" t="s">
        <v>5</v>
      </c>
      <c r="C57" s="33">
        <v>13460308.289999999</v>
      </c>
      <c r="D57" s="33">
        <v>13369729.699999999</v>
      </c>
      <c r="E57" s="32">
        <f t="shared" si="1"/>
        <v>99.32706897904194</v>
      </c>
    </row>
    <row r="58" spans="1:10" s="15" customFormat="1" ht="78.75">
      <c r="A58" s="6" t="s">
        <v>35</v>
      </c>
      <c r="B58" s="13" t="s">
        <v>17</v>
      </c>
      <c r="C58" s="36">
        <v>26198736</v>
      </c>
      <c r="D58" s="36">
        <v>25905369.93</v>
      </c>
      <c r="E58" s="31">
        <f t="shared" si="1"/>
        <v>98.880228152991805</v>
      </c>
      <c r="F58" s="2"/>
      <c r="G58" s="2"/>
      <c r="H58" s="2"/>
      <c r="I58" s="2"/>
      <c r="J58" s="2"/>
    </row>
    <row r="59" spans="1:10">
      <c r="A59" s="37"/>
      <c r="B59" s="16" t="s">
        <v>3</v>
      </c>
      <c r="C59" s="33">
        <v>0</v>
      </c>
      <c r="D59" s="33">
        <v>0</v>
      </c>
      <c r="E59" s="33">
        <v>0</v>
      </c>
    </row>
    <row r="60" spans="1:10">
      <c r="A60" s="38"/>
      <c r="B60" s="16" t="s">
        <v>4</v>
      </c>
      <c r="C60" s="33">
        <v>0</v>
      </c>
      <c r="D60" s="33">
        <v>0</v>
      </c>
      <c r="E60" s="33">
        <v>0</v>
      </c>
    </row>
    <row r="61" spans="1:10">
      <c r="A61" s="39"/>
      <c r="B61" s="16" t="s">
        <v>5</v>
      </c>
      <c r="C61" s="33">
        <v>26198736</v>
      </c>
      <c r="D61" s="33">
        <v>25905369.93</v>
      </c>
      <c r="E61" s="32">
        <f t="shared" si="1"/>
        <v>98.880228152991805</v>
      </c>
    </row>
    <row r="62" spans="1:10" s="15" customFormat="1" ht="50.25" customHeight="1" outlineLevel="1">
      <c r="A62" s="6" t="s">
        <v>51</v>
      </c>
      <c r="B62" s="13" t="s">
        <v>18</v>
      </c>
      <c r="C62" s="36">
        <v>26198736</v>
      </c>
      <c r="D62" s="36">
        <v>25905369.93</v>
      </c>
      <c r="E62" s="31">
        <f t="shared" si="1"/>
        <v>98.880228152991805</v>
      </c>
      <c r="F62" s="2"/>
      <c r="G62" s="2"/>
      <c r="H62" s="2"/>
      <c r="I62" s="2"/>
      <c r="J62" s="2"/>
    </row>
    <row r="63" spans="1:10">
      <c r="A63" s="37"/>
      <c r="B63" s="16" t="s">
        <v>3</v>
      </c>
      <c r="C63" s="33">
        <v>0</v>
      </c>
      <c r="D63" s="33">
        <v>0</v>
      </c>
      <c r="E63" s="33">
        <v>0</v>
      </c>
    </row>
    <row r="64" spans="1:10">
      <c r="A64" s="38"/>
      <c r="B64" s="16" t="s">
        <v>4</v>
      </c>
      <c r="C64" s="32">
        <v>0</v>
      </c>
      <c r="D64" s="32">
        <v>0</v>
      </c>
      <c r="E64" s="33">
        <v>0</v>
      </c>
    </row>
    <row r="65" spans="1:10">
      <c r="A65" s="39"/>
      <c r="B65" s="16" t="s">
        <v>5</v>
      </c>
      <c r="C65" s="33">
        <v>26198736</v>
      </c>
      <c r="D65" s="33">
        <v>25905369.93</v>
      </c>
      <c r="E65" s="32">
        <f t="shared" si="1"/>
        <v>98.880228152991805</v>
      </c>
    </row>
    <row r="66" spans="1:10" s="15" customFormat="1" ht="31.5">
      <c r="A66" s="6" t="s">
        <v>52</v>
      </c>
      <c r="B66" s="13" t="s">
        <v>19</v>
      </c>
      <c r="C66" s="36">
        <v>130538021.64</v>
      </c>
      <c r="D66" s="36">
        <v>127316520.40000001</v>
      </c>
      <c r="E66" s="31">
        <f t="shared" si="1"/>
        <v>97.532135695388192</v>
      </c>
      <c r="F66" s="2"/>
      <c r="G66" s="2"/>
      <c r="H66" s="2"/>
      <c r="I66" s="2"/>
      <c r="J66" s="2"/>
    </row>
    <row r="67" spans="1:10">
      <c r="A67" s="37"/>
      <c r="B67" s="16" t="s">
        <v>3</v>
      </c>
      <c r="C67" s="33">
        <v>109600</v>
      </c>
      <c r="D67" s="33">
        <v>109600</v>
      </c>
      <c r="E67" s="32">
        <f t="shared" si="1"/>
        <v>100</v>
      </c>
    </row>
    <row r="68" spans="1:10">
      <c r="A68" s="38"/>
      <c r="B68" s="16" t="s">
        <v>4</v>
      </c>
      <c r="C68" s="33">
        <f>25754090+3161459</f>
        <v>28915549</v>
      </c>
      <c r="D68" s="33">
        <f>24076832.53+3138466.64</f>
        <v>27215299.170000002</v>
      </c>
      <c r="E68" s="32">
        <f t="shared" si="1"/>
        <v>94.119946226855319</v>
      </c>
    </row>
    <row r="69" spans="1:10">
      <c r="A69" s="39"/>
      <c r="B69" s="16" t="s">
        <v>5</v>
      </c>
      <c r="C69" s="33">
        <f>104674331.64-3161459</f>
        <v>101512872.64</v>
      </c>
      <c r="D69" s="33">
        <f>103130087.87-3138466.64</f>
        <v>99991621.230000004</v>
      </c>
      <c r="E69" s="32">
        <f t="shared" si="1"/>
        <v>98.501420193875418</v>
      </c>
    </row>
    <row r="70" spans="1:10" s="15" customFormat="1" ht="31.5">
      <c r="A70" s="6" t="s">
        <v>53</v>
      </c>
      <c r="B70" s="13" t="s">
        <v>20</v>
      </c>
      <c r="C70" s="36">
        <v>43245551.409999996</v>
      </c>
      <c r="D70" s="36">
        <v>42752671.890000001</v>
      </c>
      <c r="E70" s="31">
        <f t="shared" si="1"/>
        <v>98.860276944263859</v>
      </c>
      <c r="F70" s="2"/>
      <c r="G70" s="2"/>
      <c r="H70" s="2"/>
      <c r="I70" s="2"/>
      <c r="J70" s="2"/>
    </row>
    <row r="71" spans="1:10">
      <c r="A71" s="37"/>
      <c r="B71" s="16" t="s">
        <v>3</v>
      </c>
      <c r="C71" s="33">
        <v>26300</v>
      </c>
      <c r="D71" s="33">
        <v>26300</v>
      </c>
      <c r="E71" s="32">
        <f t="shared" si="1"/>
        <v>100</v>
      </c>
    </row>
    <row r="72" spans="1:10">
      <c r="A72" s="38"/>
      <c r="B72" s="16" t="s">
        <v>4</v>
      </c>
      <c r="C72" s="33">
        <f>11659000+887937.23</f>
        <v>12546937.23</v>
      </c>
      <c r="D72" s="33">
        <f>11284175.28+887928.52</f>
        <v>12172103.799999999</v>
      </c>
      <c r="E72" s="32">
        <f t="shared" si="1"/>
        <v>97.012550368836088</v>
      </c>
    </row>
    <row r="73" spans="1:10">
      <c r="A73" s="39"/>
      <c r="B73" s="16" t="s">
        <v>5</v>
      </c>
      <c r="C73" s="33">
        <f>31560251.41-887937.23</f>
        <v>30672314.18</v>
      </c>
      <c r="D73" s="33">
        <f>31442196.61-887928.52</f>
        <v>30554268.09</v>
      </c>
      <c r="E73" s="32">
        <f t="shared" si="1"/>
        <v>99.615137973263941</v>
      </c>
    </row>
    <row r="74" spans="1:10" s="20" customFormat="1" ht="31.5" outlineLevel="1">
      <c r="A74" s="6" t="s">
        <v>54</v>
      </c>
      <c r="B74" s="13" t="s">
        <v>21</v>
      </c>
      <c r="C74" s="36">
        <v>2789539.43</v>
      </c>
      <c r="D74" s="36">
        <v>2760436.37</v>
      </c>
      <c r="E74" s="31">
        <f t="shared" si="1"/>
        <v>98.956707344337474</v>
      </c>
      <c r="F74" s="19"/>
      <c r="G74" s="19"/>
      <c r="H74" s="19"/>
      <c r="I74" s="19"/>
      <c r="J74" s="19"/>
    </row>
    <row r="75" spans="1:10">
      <c r="A75" s="37"/>
      <c r="B75" s="16" t="s">
        <v>3</v>
      </c>
      <c r="C75" s="33">
        <v>0</v>
      </c>
      <c r="D75" s="33">
        <v>0</v>
      </c>
      <c r="E75" s="33">
        <v>0</v>
      </c>
    </row>
    <row r="76" spans="1:10" s="22" customFormat="1" outlineLevel="1">
      <c r="A76" s="38"/>
      <c r="B76" s="16" t="s">
        <v>4</v>
      </c>
      <c r="C76" s="33">
        <v>203800</v>
      </c>
      <c r="D76" s="33">
        <v>203800</v>
      </c>
      <c r="E76" s="32">
        <f t="shared" si="1"/>
        <v>100</v>
      </c>
      <c r="F76" s="21"/>
      <c r="G76" s="21"/>
      <c r="H76" s="21"/>
      <c r="I76" s="21"/>
      <c r="J76" s="21"/>
    </row>
    <row r="77" spans="1:10" s="22" customFormat="1" outlineLevel="1">
      <c r="A77" s="39"/>
      <c r="B77" s="16" t="s">
        <v>5</v>
      </c>
      <c r="C77" s="33">
        <v>2585739.4300000002</v>
      </c>
      <c r="D77" s="33">
        <v>2556636.37</v>
      </c>
      <c r="E77" s="32">
        <f t="shared" si="1"/>
        <v>98.87447823773951</v>
      </c>
      <c r="F77" s="21"/>
      <c r="G77" s="21"/>
      <c r="H77" s="21"/>
      <c r="I77" s="21"/>
      <c r="J77" s="21"/>
    </row>
    <row r="78" spans="1:10" s="20" customFormat="1" ht="33" customHeight="1" outlineLevel="1">
      <c r="A78" s="6" t="s">
        <v>55</v>
      </c>
      <c r="B78" s="13" t="s">
        <v>22</v>
      </c>
      <c r="C78" s="36">
        <v>42992735</v>
      </c>
      <c r="D78" s="36">
        <v>40740929.009999998</v>
      </c>
      <c r="E78" s="31">
        <f t="shared" si="1"/>
        <v>94.762356965659421</v>
      </c>
      <c r="F78" s="19"/>
      <c r="G78" s="19"/>
      <c r="H78" s="19"/>
      <c r="I78" s="19"/>
      <c r="J78" s="19"/>
    </row>
    <row r="79" spans="1:10">
      <c r="A79" s="37"/>
      <c r="B79" s="16" t="s">
        <v>3</v>
      </c>
      <c r="C79" s="33">
        <v>0</v>
      </c>
      <c r="D79" s="33">
        <v>0</v>
      </c>
      <c r="E79" s="32">
        <v>0</v>
      </c>
    </row>
    <row r="80" spans="1:10" s="22" customFormat="1" outlineLevel="1">
      <c r="A80" s="38"/>
      <c r="B80" s="16" t="s">
        <v>4</v>
      </c>
      <c r="C80" s="33">
        <f>13624400+451755.77</f>
        <v>14076155.77</v>
      </c>
      <c r="D80" s="33">
        <f>12321967.25+451755.77</f>
        <v>12773723.02</v>
      </c>
      <c r="E80" s="32">
        <f t="shared" si="1"/>
        <v>90.747241141108802</v>
      </c>
      <c r="F80" s="21"/>
      <c r="G80" s="21"/>
      <c r="H80" s="21"/>
      <c r="I80" s="21"/>
      <c r="J80" s="21"/>
    </row>
    <row r="81" spans="1:10" s="22" customFormat="1" outlineLevel="1">
      <c r="A81" s="39"/>
      <c r="B81" s="16" t="s">
        <v>5</v>
      </c>
      <c r="C81" s="33">
        <f>29368335-451755.77</f>
        <v>28916579.23</v>
      </c>
      <c r="D81" s="33">
        <f>28418961.76-451755.77</f>
        <v>27967205.990000002</v>
      </c>
      <c r="E81" s="32">
        <f t="shared" si="1"/>
        <v>96.716854948682681</v>
      </c>
      <c r="F81" s="21"/>
      <c r="G81" s="21"/>
      <c r="H81" s="21"/>
      <c r="I81" s="21"/>
      <c r="J81" s="21"/>
    </row>
    <row r="82" spans="1:10" s="20" customFormat="1" ht="47.25" outlineLevel="1">
      <c r="A82" s="6" t="s">
        <v>56</v>
      </c>
      <c r="B82" s="13" t="s">
        <v>23</v>
      </c>
      <c r="C82" s="36">
        <v>41510195.799999997</v>
      </c>
      <c r="D82" s="36">
        <v>41062483.130000003</v>
      </c>
      <c r="E82" s="31">
        <f t="shared" ref="E82:E145" si="2">D82/C82*100</f>
        <v>98.921439272035443</v>
      </c>
      <c r="F82" s="19"/>
      <c r="G82" s="19"/>
      <c r="H82" s="19"/>
      <c r="I82" s="19"/>
      <c r="J82" s="19"/>
    </row>
    <row r="83" spans="1:10">
      <c r="A83" s="37"/>
      <c r="B83" s="16" t="s">
        <v>3</v>
      </c>
      <c r="C83" s="33">
        <v>83300</v>
      </c>
      <c r="D83" s="33">
        <v>83300</v>
      </c>
      <c r="E83" s="32">
        <f t="shared" si="2"/>
        <v>100</v>
      </c>
    </row>
    <row r="84" spans="1:10">
      <c r="A84" s="38"/>
      <c r="B84" s="16" t="s">
        <v>4</v>
      </c>
      <c r="C84" s="33">
        <f>266890+1821766</f>
        <v>2088656</v>
      </c>
      <c r="D84" s="33">
        <f>266890+1798782.35</f>
        <v>2065672.35</v>
      </c>
      <c r="E84" s="32">
        <f t="shared" si="2"/>
        <v>98.899596199661417</v>
      </c>
    </row>
    <row r="85" spans="1:10">
      <c r="A85" s="39"/>
      <c r="B85" s="16" t="s">
        <v>5</v>
      </c>
      <c r="C85" s="33">
        <f>41160005.8-1821766</f>
        <v>39338239.799999997</v>
      </c>
      <c r="D85" s="33">
        <f>40712293.13-1798782.35</f>
        <v>38913510.780000001</v>
      </c>
      <c r="E85" s="32">
        <f t="shared" si="2"/>
        <v>98.920315138248768</v>
      </c>
    </row>
    <row r="86" spans="1:10" s="15" customFormat="1" ht="63">
      <c r="A86" s="6" t="s">
        <v>57</v>
      </c>
      <c r="B86" s="13" t="s">
        <v>24</v>
      </c>
      <c r="C86" s="36">
        <v>73188432.680000007</v>
      </c>
      <c r="D86" s="36">
        <v>71288548.269999996</v>
      </c>
      <c r="E86" s="31">
        <f t="shared" si="2"/>
        <v>97.40411928438634</v>
      </c>
      <c r="F86" s="2"/>
      <c r="G86" s="2"/>
      <c r="H86" s="2"/>
      <c r="I86" s="2"/>
      <c r="J86" s="2"/>
    </row>
    <row r="87" spans="1:10">
      <c r="A87" s="37"/>
      <c r="B87" s="16" t="s">
        <v>3</v>
      </c>
      <c r="C87" s="33">
        <v>0</v>
      </c>
      <c r="D87" s="33">
        <v>0</v>
      </c>
      <c r="E87" s="33">
        <v>0</v>
      </c>
    </row>
    <row r="88" spans="1:10">
      <c r="A88" s="38"/>
      <c r="B88" s="16" t="s">
        <v>4</v>
      </c>
      <c r="C88" s="33">
        <f>1511900+4251161</f>
        <v>5763061</v>
      </c>
      <c r="D88" s="33">
        <f>1188435.23+4251161</f>
        <v>5439596.2300000004</v>
      </c>
      <c r="E88" s="32">
        <f t="shared" si="2"/>
        <v>94.387274922129066</v>
      </c>
    </row>
    <row r="89" spans="1:10">
      <c r="A89" s="39"/>
      <c r="B89" s="16" t="s">
        <v>5</v>
      </c>
      <c r="C89" s="33">
        <f>71676532.68-4251161</f>
        <v>67425371.680000007</v>
      </c>
      <c r="D89" s="33">
        <f>70100113.04-4251161</f>
        <v>65848952.040000007</v>
      </c>
      <c r="E89" s="32">
        <f t="shared" si="2"/>
        <v>97.661978568717927</v>
      </c>
    </row>
    <row r="90" spans="1:10" s="15" customFormat="1" ht="32.25" customHeight="1">
      <c r="A90" s="6" t="s">
        <v>58</v>
      </c>
      <c r="B90" s="13" t="s">
        <v>25</v>
      </c>
      <c r="C90" s="36">
        <v>55342099</v>
      </c>
      <c r="D90" s="36">
        <v>54503589.600000001</v>
      </c>
      <c r="E90" s="31">
        <f t="shared" si="2"/>
        <v>98.484861587920619</v>
      </c>
      <c r="F90" s="2"/>
      <c r="G90" s="2"/>
      <c r="H90" s="2"/>
      <c r="I90" s="2"/>
      <c r="J90" s="2"/>
    </row>
    <row r="91" spans="1:10">
      <c r="A91" s="37"/>
      <c r="B91" s="16" t="s">
        <v>3</v>
      </c>
      <c r="C91" s="33">
        <v>0</v>
      </c>
      <c r="D91" s="33">
        <v>0</v>
      </c>
      <c r="E91" s="33">
        <v>0</v>
      </c>
    </row>
    <row r="92" spans="1:10">
      <c r="A92" s="38"/>
      <c r="B92" s="16" t="s">
        <v>4</v>
      </c>
      <c r="C92" s="33">
        <v>3212273</v>
      </c>
      <c r="D92" s="33">
        <v>3212273</v>
      </c>
      <c r="E92" s="32">
        <v>0</v>
      </c>
    </row>
    <row r="93" spans="1:10">
      <c r="A93" s="39"/>
      <c r="B93" s="16" t="s">
        <v>5</v>
      </c>
      <c r="C93" s="33">
        <f>55342099-3212273</f>
        <v>52129826</v>
      </c>
      <c r="D93" s="33">
        <f>54503589.6-3212273</f>
        <v>51291316.600000001</v>
      </c>
      <c r="E93" s="32">
        <f t="shared" si="2"/>
        <v>98.391497796290366</v>
      </c>
    </row>
    <row r="94" spans="1:10" s="20" customFormat="1" ht="33" customHeight="1" outlineLevel="1">
      <c r="A94" s="6" t="s">
        <v>59</v>
      </c>
      <c r="B94" s="13" t="s">
        <v>26</v>
      </c>
      <c r="C94" s="36">
        <v>8585591.7100000009</v>
      </c>
      <c r="D94" s="36">
        <v>7926656.3499999996</v>
      </c>
      <c r="E94" s="31">
        <f t="shared" si="2"/>
        <v>92.325102540894051</v>
      </c>
      <c r="F94" s="19"/>
      <c r="G94" s="19"/>
      <c r="H94" s="19"/>
      <c r="I94" s="19"/>
      <c r="J94" s="19"/>
    </row>
    <row r="95" spans="1:10">
      <c r="A95" s="37"/>
      <c r="B95" s="16" t="s">
        <v>3</v>
      </c>
      <c r="C95" s="33">
        <v>0</v>
      </c>
      <c r="D95" s="33">
        <v>0</v>
      </c>
      <c r="E95" s="33">
        <v>0</v>
      </c>
    </row>
    <row r="96" spans="1:10" s="22" customFormat="1" outlineLevel="1">
      <c r="A96" s="38"/>
      <c r="B96" s="16" t="s">
        <v>4</v>
      </c>
      <c r="C96" s="33">
        <f>1511900+538888</f>
        <v>2050788</v>
      </c>
      <c r="D96" s="33">
        <f>1188435.23+538888</f>
        <v>1727323.23</v>
      </c>
      <c r="E96" s="32">
        <f t="shared" si="2"/>
        <v>84.227293606165048</v>
      </c>
      <c r="F96" s="21"/>
      <c r="G96" s="21"/>
      <c r="H96" s="21"/>
      <c r="I96" s="21"/>
      <c r="J96" s="21"/>
    </row>
    <row r="97" spans="1:10" s="22" customFormat="1" outlineLevel="1">
      <c r="A97" s="39"/>
      <c r="B97" s="16" t="s">
        <v>5</v>
      </c>
      <c r="C97" s="33">
        <f>7073691.71-538888</f>
        <v>6534803.71</v>
      </c>
      <c r="D97" s="33">
        <f>6738221.12-538888</f>
        <v>6199333.1200000001</v>
      </c>
      <c r="E97" s="32">
        <f t="shared" si="2"/>
        <v>94.866401427075147</v>
      </c>
      <c r="F97" s="21"/>
      <c r="G97" s="21"/>
      <c r="H97" s="21"/>
      <c r="I97" s="21"/>
      <c r="J97" s="21"/>
    </row>
    <row r="98" spans="1:10" s="20" customFormat="1" ht="46.5" customHeight="1" outlineLevel="1">
      <c r="A98" s="6" t="s">
        <v>60</v>
      </c>
      <c r="B98" s="13" t="s">
        <v>27</v>
      </c>
      <c r="C98" s="36">
        <v>9260741.9700000007</v>
      </c>
      <c r="D98" s="36">
        <v>8858302.3200000003</v>
      </c>
      <c r="E98" s="31">
        <f t="shared" si="2"/>
        <v>95.654347661302992</v>
      </c>
      <c r="F98" s="19"/>
      <c r="G98" s="19"/>
      <c r="H98" s="19"/>
      <c r="I98" s="19"/>
      <c r="J98" s="19"/>
    </row>
    <row r="99" spans="1:10">
      <c r="A99" s="37"/>
      <c r="B99" s="16" t="s">
        <v>3</v>
      </c>
      <c r="C99" s="33">
        <v>0</v>
      </c>
      <c r="D99" s="33">
        <v>0</v>
      </c>
      <c r="E99" s="32">
        <v>0</v>
      </c>
    </row>
    <row r="100" spans="1:10">
      <c r="A100" s="38"/>
      <c r="B100" s="16" t="s">
        <v>4</v>
      </c>
      <c r="C100" s="33">
        <v>500000</v>
      </c>
      <c r="D100" s="33">
        <v>500000</v>
      </c>
      <c r="E100" s="32">
        <f t="shared" si="2"/>
        <v>100</v>
      </c>
    </row>
    <row r="101" spans="1:10">
      <c r="A101" s="39"/>
      <c r="B101" s="16" t="s">
        <v>5</v>
      </c>
      <c r="C101" s="33">
        <f>9260741.97-500000</f>
        <v>8760741.9700000007</v>
      </c>
      <c r="D101" s="33">
        <f>8858302.32-500000</f>
        <v>8358302.3200000003</v>
      </c>
      <c r="E101" s="32">
        <f t="shared" si="2"/>
        <v>95.406329151365242</v>
      </c>
    </row>
    <row r="102" spans="1:10" s="20" customFormat="1" ht="63.75" customHeight="1">
      <c r="A102" s="6" t="s">
        <v>61</v>
      </c>
      <c r="B102" s="13" t="s">
        <v>28</v>
      </c>
      <c r="C102" s="36">
        <v>4072880</v>
      </c>
      <c r="D102" s="36">
        <v>3964515.94</v>
      </c>
      <c r="E102" s="31">
        <f t="shared" si="2"/>
        <v>97.339375085934279</v>
      </c>
      <c r="F102" s="19"/>
      <c r="G102" s="19"/>
      <c r="H102" s="19"/>
      <c r="I102" s="19"/>
      <c r="J102" s="19"/>
    </row>
    <row r="103" spans="1:10" s="22" customFormat="1">
      <c r="A103" s="37"/>
      <c r="B103" s="16" t="s">
        <v>3</v>
      </c>
      <c r="C103" s="33">
        <v>2646000</v>
      </c>
      <c r="D103" s="33">
        <v>2646000</v>
      </c>
      <c r="E103" s="32">
        <f t="shared" si="2"/>
        <v>100</v>
      </c>
      <c r="F103" s="21"/>
      <c r="G103" s="21"/>
      <c r="H103" s="21"/>
      <c r="I103" s="21"/>
      <c r="J103" s="21"/>
    </row>
    <row r="104" spans="1:10" s="22" customFormat="1">
      <c r="A104" s="38"/>
      <c r="B104" s="16" t="s">
        <v>4</v>
      </c>
      <c r="C104" s="33">
        <v>750000</v>
      </c>
      <c r="D104" s="33">
        <v>750000</v>
      </c>
      <c r="E104" s="32">
        <f t="shared" si="2"/>
        <v>100</v>
      </c>
      <c r="F104" s="21"/>
      <c r="G104" s="21"/>
      <c r="H104" s="21"/>
      <c r="I104" s="21"/>
      <c r="J104" s="21"/>
    </row>
    <row r="105" spans="1:10" s="22" customFormat="1">
      <c r="A105" s="39"/>
      <c r="B105" s="16" t="s">
        <v>5</v>
      </c>
      <c r="C105" s="33">
        <v>676880</v>
      </c>
      <c r="D105" s="33">
        <v>568515.93999999994</v>
      </c>
      <c r="E105" s="32">
        <f t="shared" si="2"/>
        <v>83.990654177993136</v>
      </c>
      <c r="F105" s="21"/>
      <c r="G105" s="21"/>
      <c r="H105" s="21"/>
      <c r="I105" s="21"/>
      <c r="J105" s="21"/>
    </row>
    <row r="106" spans="1:10" s="20" customFormat="1" ht="47.25" outlineLevel="1">
      <c r="A106" s="6" t="s">
        <v>62</v>
      </c>
      <c r="B106" s="13" t="s">
        <v>29</v>
      </c>
      <c r="C106" s="36">
        <v>460880</v>
      </c>
      <c r="D106" s="36">
        <v>352515.94</v>
      </c>
      <c r="E106" s="31">
        <f t="shared" si="2"/>
        <v>76.487575941676795</v>
      </c>
      <c r="F106" s="19"/>
      <c r="G106" s="19"/>
      <c r="H106" s="19"/>
      <c r="I106" s="19"/>
      <c r="J106" s="19"/>
    </row>
    <row r="107" spans="1:10">
      <c r="A107" s="37"/>
      <c r="B107" s="16" t="s">
        <v>3</v>
      </c>
      <c r="C107" s="33">
        <v>0</v>
      </c>
      <c r="D107" s="33">
        <v>0</v>
      </c>
      <c r="E107" s="33">
        <v>0</v>
      </c>
    </row>
    <row r="108" spans="1:10">
      <c r="A108" s="38"/>
      <c r="B108" s="16" t="s">
        <v>4</v>
      </c>
      <c r="C108" s="33">
        <v>0</v>
      </c>
      <c r="D108" s="33">
        <v>0</v>
      </c>
      <c r="E108" s="33">
        <v>0</v>
      </c>
    </row>
    <row r="109" spans="1:10" s="22" customFormat="1" outlineLevel="1">
      <c r="A109" s="39"/>
      <c r="B109" s="16" t="s">
        <v>5</v>
      </c>
      <c r="C109" s="33">
        <v>460880</v>
      </c>
      <c r="D109" s="33">
        <v>352515.94</v>
      </c>
      <c r="E109" s="32">
        <f t="shared" si="2"/>
        <v>76.487575941676795</v>
      </c>
      <c r="F109" s="21"/>
      <c r="G109" s="21"/>
      <c r="H109" s="21"/>
      <c r="I109" s="21"/>
      <c r="J109" s="21"/>
    </row>
    <row r="110" spans="1:10" s="20" customFormat="1" ht="63" outlineLevel="1">
      <c r="A110" s="6" t="s">
        <v>63</v>
      </c>
      <c r="B110" s="13" t="s">
        <v>74</v>
      </c>
      <c r="C110" s="36">
        <v>3612000</v>
      </c>
      <c r="D110" s="36">
        <v>3612000</v>
      </c>
      <c r="E110" s="31">
        <f t="shared" si="2"/>
        <v>100</v>
      </c>
      <c r="F110" s="19"/>
      <c r="G110" s="19"/>
      <c r="H110" s="19"/>
      <c r="I110" s="19"/>
      <c r="J110" s="19"/>
    </row>
    <row r="111" spans="1:10">
      <c r="A111" s="37"/>
      <c r="B111" s="16" t="s">
        <v>3</v>
      </c>
      <c r="C111" s="33">
        <v>2646000</v>
      </c>
      <c r="D111" s="33">
        <v>2646000</v>
      </c>
      <c r="E111" s="32">
        <f t="shared" si="2"/>
        <v>100</v>
      </c>
    </row>
    <row r="112" spans="1:10">
      <c r="A112" s="38"/>
      <c r="B112" s="16" t="s">
        <v>4</v>
      </c>
      <c r="C112" s="33">
        <v>750000</v>
      </c>
      <c r="D112" s="33">
        <v>750000</v>
      </c>
      <c r="E112" s="32">
        <f t="shared" si="2"/>
        <v>100</v>
      </c>
    </row>
    <row r="113" spans="1:10">
      <c r="A113" s="39"/>
      <c r="B113" s="16" t="s">
        <v>5</v>
      </c>
      <c r="C113" s="33">
        <v>216000</v>
      </c>
      <c r="D113" s="33">
        <v>216000</v>
      </c>
      <c r="E113" s="32">
        <f t="shared" si="2"/>
        <v>100</v>
      </c>
    </row>
    <row r="114" spans="1:10" s="15" customFormat="1" ht="63">
      <c r="A114" s="6" t="s">
        <v>64</v>
      </c>
      <c r="B114" s="13" t="s">
        <v>30</v>
      </c>
      <c r="C114" s="36">
        <v>473391810.45999998</v>
      </c>
      <c r="D114" s="36">
        <v>472606007.41000003</v>
      </c>
      <c r="E114" s="31">
        <f t="shared" si="2"/>
        <v>99.834005778588278</v>
      </c>
      <c r="F114" s="2"/>
      <c r="G114" s="2"/>
      <c r="H114" s="2"/>
      <c r="I114" s="2"/>
      <c r="J114" s="2"/>
    </row>
    <row r="115" spans="1:10">
      <c r="A115" s="37"/>
      <c r="B115" s="16" t="s">
        <v>3</v>
      </c>
      <c r="C115" s="33">
        <v>13733203.08</v>
      </c>
      <c r="D115" s="33">
        <v>13733203.08</v>
      </c>
      <c r="E115" s="32">
        <f t="shared" si="2"/>
        <v>100</v>
      </c>
    </row>
    <row r="116" spans="1:10">
      <c r="A116" s="38"/>
      <c r="B116" s="16" t="s">
        <v>4</v>
      </c>
      <c r="C116" s="33">
        <v>452279494.25</v>
      </c>
      <c r="D116" s="33">
        <v>452279486.25</v>
      </c>
      <c r="E116" s="32">
        <f t="shared" si="2"/>
        <v>99.999998231182246</v>
      </c>
    </row>
    <row r="117" spans="1:10">
      <c r="A117" s="39"/>
      <c r="B117" s="16" t="s">
        <v>5</v>
      </c>
      <c r="C117" s="33">
        <v>7379113.1299999999</v>
      </c>
      <c r="D117" s="33">
        <v>6593318.0800000001</v>
      </c>
      <c r="E117" s="32">
        <f t="shared" si="2"/>
        <v>89.351090894577467</v>
      </c>
    </row>
    <row r="118" spans="1:10" s="15" customFormat="1" ht="63">
      <c r="A118" s="6" t="s">
        <v>65</v>
      </c>
      <c r="B118" s="13" t="s">
        <v>31</v>
      </c>
      <c r="C118" s="36">
        <v>426291632.5</v>
      </c>
      <c r="D118" s="36">
        <v>426291632.5</v>
      </c>
      <c r="E118" s="31">
        <f t="shared" si="2"/>
        <v>100</v>
      </c>
      <c r="F118" s="2"/>
      <c r="G118" s="2"/>
      <c r="H118" s="2"/>
      <c r="I118" s="2"/>
      <c r="J118" s="2"/>
    </row>
    <row r="119" spans="1:10">
      <c r="A119" s="37"/>
      <c r="B119" s="16" t="s">
        <v>3</v>
      </c>
      <c r="C119" s="33">
        <v>0</v>
      </c>
      <c r="D119" s="33">
        <v>0</v>
      </c>
      <c r="E119" s="33">
        <v>0</v>
      </c>
    </row>
    <row r="120" spans="1:10">
      <c r="A120" s="38"/>
      <c r="B120" s="16" t="s">
        <v>4</v>
      </c>
      <c r="C120" s="33">
        <v>421335319.37</v>
      </c>
      <c r="D120" s="33">
        <v>421335319.37</v>
      </c>
      <c r="E120" s="32">
        <f t="shared" si="2"/>
        <v>100</v>
      </c>
    </row>
    <row r="121" spans="1:10">
      <c r="A121" s="39"/>
      <c r="B121" s="16" t="s">
        <v>5</v>
      </c>
      <c r="C121" s="33">
        <v>4956313.13</v>
      </c>
      <c r="D121" s="33">
        <v>4956313.13</v>
      </c>
      <c r="E121" s="32">
        <f t="shared" si="2"/>
        <v>100</v>
      </c>
    </row>
    <row r="122" spans="1:10" s="20" customFormat="1" ht="78.75" outlineLevel="1">
      <c r="A122" s="6" t="s">
        <v>66</v>
      </c>
      <c r="B122" s="13" t="s">
        <v>32</v>
      </c>
      <c r="C122" s="36">
        <v>805800</v>
      </c>
      <c r="D122" s="36">
        <v>546291.71</v>
      </c>
      <c r="E122" s="31">
        <f t="shared" si="2"/>
        <v>67.794950359890777</v>
      </c>
      <c r="F122" s="19"/>
      <c r="G122" s="19"/>
      <c r="H122" s="19"/>
      <c r="I122" s="19"/>
      <c r="J122" s="19"/>
    </row>
    <row r="123" spans="1:10" s="22" customFormat="1" outlineLevel="1">
      <c r="A123" s="37"/>
      <c r="B123" s="16" t="s">
        <v>3</v>
      </c>
      <c r="C123" s="33">
        <v>0</v>
      </c>
      <c r="D123" s="33">
        <v>0</v>
      </c>
      <c r="E123" s="33">
        <v>0</v>
      </c>
      <c r="F123" s="21"/>
      <c r="G123" s="21"/>
      <c r="H123" s="21"/>
      <c r="I123" s="21"/>
      <c r="J123" s="21"/>
    </row>
    <row r="124" spans="1:10" s="22" customFormat="1" outlineLevel="1">
      <c r="A124" s="38"/>
      <c r="B124" s="16" t="s">
        <v>4</v>
      </c>
      <c r="C124" s="33">
        <v>0</v>
      </c>
      <c r="D124" s="33">
        <v>0</v>
      </c>
      <c r="E124" s="33">
        <v>0</v>
      </c>
      <c r="F124" s="21"/>
      <c r="G124" s="21"/>
      <c r="H124" s="21"/>
      <c r="I124" s="21"/>
      <c r="J124" s="21"/>
    </row>
    <row r="125" spans="1:10" s="22" customFormat="1" outlineLevel="1">
      <c r="A125" s="39"/>
      <c r="B125" s="16" t="s">
        <v>5</v>
      </c>
      <c r="C125" s="33">
        <v>805800</v>
      </c>
      <c r="D125" s="33">
        <v>546291.71</v>
      </c>
      <c r="E125" s="32">
        <f t="shared" si="2"/>
        <v>67.794950359890777</v>
      </c>
      <c r="F125" s="21"/>
      <c r="G125" s="21"/>
      <c r="H125" s="21"/>
      <c r="I125" s="21"/>
      <c r="J125" s="21"/>
    </row>
    <row r="126" spans="1:10" s="20" customFormat="1" ht="31.5" outlineLevel="1">
      <c r="A126" s="6" t="s">
        <v>67</v>
      </c>
      <c r="B126" s="13" t="s">
        <v>33</v>
      </c>
      <c r="C126" s="36">
        <v>2213577.96</v>
      </c>
      <c r="D126" s="36">
        <v>1687291.2</v>
      </c>
      <c r="E126" s="31">
        <f t="shared" si="2"/>
        <v>76.224611488271236</v>
      </c>
      <c r="F126" s="19"/>
      <c r="G126" s="19"/>
      <c r="H126" s="19"/>
      <c r="I126" s="19"/>
      <c r="J126" s="19"/>
    </row>
    <row r="127" spans="1:10" s="22" customFormat="1" outlineLevel="1">
      <c r="A127" s="37"/>
      <c r="B127" s="16" t="s">
        <v>3</v>
      </c>
      <c r="C127" s="33">
        <v>162703.07999999999</v>
      </c>
      <c r="D127" s="33">
        <v>162703.07999999999</v>
      </c>
      <c r="E127" s="32">
        <f t="shared" si="2"/>
        <v>100</v>
      </c>
      <c r="F127" s="21"/>
      <c r="G127" s="21"/>
      <c r="H127" s="21"/>
      <c r="I127" s="21"/>
      <c r="J127" s="21"/>
    </row>
    <row r="128" spans="1:10" s="22" customFormat="1" outlineLevel="1">
      <c r="A128" s="38"/>
      <c r="B128" s="16" t="s">
        <v>4</v>
      </c>
      <c r="C128" s="33">
        <v>433874.88</v>
      </c>
      <c r="D128" s="33">
        <v>433874.88</v>
      </c>
      <c r="E128" s="32">
        <f t="shared" si="2"/>
        <v>100</v>
      </c>
      <c r="F128" s="21"/>
      <c r="G128" s="21"/>
      <c r="H128" s="21"/>
      <c r="I128" s="21"/>
      <c r="J128" s="21"/>
    </row>
    <row r="129" spans="1:17" s="22" customFormat="1" outlineLevel="1">
      <c r="A129" s="39"/>
      <c r="B129" s="16" t="s">
        <v>5</v>
      </c>
      <c r="C129" s="33">
        <v>1617000</v>
      </c>
      <c r="D129" s="33">
        <v>1090713.24</v>
      </c>
      <c r="E129" s="32">
        <f t="shared" si="2"/>
        <v>67.452890538033401</v>
      </c>
      <c r="F129" s="21"/>
      <c r="G129" s="21"/>
      <c r="H129" s="21"/>
      <c r="I129" s="21"/>
      <c r="J129" s="21"/>
    </row>
    <row r="130" spans="1:17" s="20" customFormat="1" outlineLevel="1">
      <c r="A130" s="6" t="s">
        <v>68</v>
      </c>
      <c r="B130" s="13" t="s">
        <v>16</v>
      </c>
      <c r="C130" s="36">
        <v>44080800</v>
      </c>
      <c r="D130" s="36">
        <v>44080792</v>
      </c>
      <c r="E130" s="31">
        <f t="shared" si="2"/>
        <v>99.999981851509048</v>
      </c>
      <c r="F130" s="19"/>
      <c r="G130" s="19"/>
      <c r="H130" s="19"/>
      <c r="I130" s="19"/>
      <c r="J130" s="19"/>
    </row>
    <row r="131" spans="1:17">
      <c r="A131" s="37"/>
      <c r="B131" s="16" t="s">
        <v>3</v>
      </c>
      <c r="C131" s="33">
        <v>13570500</v>
      </c>
      <c r="D131" s="33">
        <v>13570500</v>
      </c>
      <c r="E131" s="32">
        <f t="shared" si="2"/>
        <v>100</v>
      </c>
    </row>
    <row r="132" spans="1:17">
      <c r="A132" s="38"/>
      <c r="B132" s="16" t="s">
        <v>4</v>
      </c>
      <c r="C132" s="33">
        <v>30510300</v>
      </c>
      <c r="D132" s="33">
        <v>30510292</v>
      </c>
      <c r="E132" s="32">
        <f t="shared" si="2"/>
        <v>99.999973779346647</v>
      </c>
    </row>
    <row r="133" spans="1:17">
      <c r="A133" s="39"/>
      <c r="B133" s="16" t="s">
        <v>5</v>
      </c>
      <c r="C133" s="32">
        <v>0</v>
      </c>
      <c r="D133" s="32">
        <v>0</v>
      </c>
      <c r="E133" s="32">
        <v>0</v>
      </c>
    </row>
    <row r="134" spans="1:17" s="20" customFormat="1" ht="47.25">
      <c r="A134" s="6" t="s">
        <v>69</v>
      </c>
      <c r="B134" s="13" t="s">
        <v>34</v>
      </c>
      <c r="C134" s="36">
        <v>12473893</v>
      </c>
      <c r="D134" s="36">
        <v>12473637.66</v>
      </c>
      <c r="E134" s="31">
        <f t="shared" si="2"/>
        <v>99.997953004727563</v>
      </c>
      <c r="F134" s="19"/>
      <c r="G134" s="19"/>
      <c r="H134" s="19"/>
      <c r="I134" s="19"/>
      <c r="J134" s="19"/>
    </row>
    <row r="135" spans="1:17" s="22" customFormat="1" outlineLevel="1">
      <c r="A135" s="37"/>
      <c r="B135" s="16" t="s">
        <v>3</v>
      </c>
      <c r="C135" s="33">
        <v>0</v>
      </c>
      <c r="D135" s="33">
        <v>0</v>
      </c>
      <c r="E135" s="32">
        <v>0</v>
      </c>
      <c r="F135" s="21"/>
      <c r="G135" s="21"/>
      <c r="H135" s="21"/>
      <c r="I135" s="21"/>
      <c r="J135" s="21"/>
    </row>
    <row r="136" spans="1:17" s="22" customFormat="1" outlineLevel="1">
      <c r="A136" s="38"/>
      <c r="B136" s="16" t="s">
        <v>4</v>
      </c>
      <c r="C136" s="33">
        <v>0</v>
      </c>
      <c r="D136" s="32">
        <v>0</v>
      </c>
      <c r="E136" s="32">
        <v>0</v>
      </c>
      <c r="F136" s="21"/>
      <c r="G136" s="21"/>
      <c r="H136" s="21"/>
      <c r="I136" s="21"/>
      <c r="J136" s="21"/>
    </row>
    <row r="137" spans="1:17" s="22" customFormat="1">
      <c r="A137" s="39"/>
      <c r="B137" s="16" t="s">
        <v>5</v>
      </c>
      <c r="C137" s="33">
        <v>12473893</v>
      </c>
      <c r="D137" s="33">
        <v>12473637.66</v>
      </c>
      <c r="E137" s="32">
        <f t="shared" si="2"/>
        <v>99.997953004727563</v>
      </c>
      <c r="F137" s="21"/>
      <c r="G137" s="21"/>
      <c r="H137" s="21"/>
      <c r="I137" s="21"/>
      <c r="J137" s="21"/>
    </row>
    <row r="138" spans="1:17" s="20" customFormat="1" ht="45.75" customHeight="1" outlineLevel="1">
      <c r="A138" s="6" t="s">
        <v>70</v>
      </c>
      <c r="B138" s="13" t="s">
        <v>27</v>
      </c>
      <c r="C138" s="36">
        <v>12473893</v>
      </c>
      <c r="D138" s="36">
        <v>12473637.66</v>
      </c>
      <c r="E138" s="31">
        <f t="shared" si="2"/>
        <v>99.997953004727563</v>
      </c>
      <c r="F138" s="19"/>
      <c r="G138" s="19"/>
      <c r="H138" s="19"/>
      <c r="I138" s="19"/>
      <c r="J138" s="19"/>
    </row>
    <row r="139" spans="1:17" s="22" customFormat="1" outlineLevel="1">
      <c r="A139" s="37"/>
      <c r="B139" s="16" t="s">
        <v>3</v>
      </c>
      <c r="C139" s="33">
        <v>0</v>
      </c>
      <c r="D139" s="33">
        <v>0</v>
      </c>
      <c r="E139" s="32">
        <v>0</v>
      </c>
      <c r="F139" s="21"/>
      <c r="G139" s="21"/>
      <c r="H139" s="21"/>
      <c r="I139" s="21"/>
      <c r="J139" s="21"/>
    </row>
    <row r="140" spans="1:17" s="22" customFormat="1" outlineLevel="1">
      <c r="A140" s="38"/>
      <c r="B140" s="16" t="s">
        <v>4</v>
      </c>
      <c r="C140" s="33">
        <v>0</v>
      </c>
      <c r="D140" s="32">
        <v>0</v>
      </c>
      <c r="E140" s="32">
        <v>0</v>
      </c>
      <c r="F140" s="21"/>
      <c r="G140" s="21"/>
      <c r="H140" s="21"/>
      <c r="I140" s="21"/>
      <c r="J140" s="21"/>
    </row>
    <row r="141" spans="1:17">
      <c r="A141" s="39"/>
      <c r="B141" s="16" t="s">
        <v>5</v>
      </c>
      <c r="C141" s="33">
        <v>12473893</v>
      </c>
      <c r="D141" s="33">
        <v>12473637.66</v>
      </c>
      <c r="E141" s="32">
        <f t="shared" si="2"/>
        <v>99.997953004727563</v>
      </c>
    </row>
    <row r="142" spans="1:17" s="24" customFormat="1">
      <c r="A142" s="23" t="s">
        <v>71</v>
      </c>
      <c r="B142" s="13" t="s">
        <v>36</v>
      </c>
      <c r="C142" s="8">
        <f t="shared" ref="C142:D145" si="3">C134+C114+C102+C86+C66+C58+C38+C18+C6</f>
        <v>2341411235.1399999</v>
      </c>
      <c r="D142" s="8">
        <f t="shared" si="3"/>
        <v>2290257040.6400003</v>
      </c>
      <c r="E142" s="14">
        <f t="shared" si="2"/>
        <v>97.815240922556654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>
      <c r="A143" s="37"/>
      <c r="B143" s="16" t="s">
        <v>3</v>
      </c>
      <c r="C143" s="17">
        <f t="shared" si="3"/>
        <v>66896903.079999998</v>
      </c>
      <c r="D143" s="17">
        <f t="shared" si="3"/>
        <v>64528899.25</v>
      </c>
      <c r="E143" s="17">
        <f t="shared" si="2"/>
        <v>96.460219052041651</v>
      </c>
    </row>
    <row r="144" spans="1:17">
      <c r="A144" s="40"/>
      <c r="B144" s="16" t="s">
        <v>4</v>
      </c>
      <c r="C144" s="17">
        <f t="shared" si="3"/>
        <v>1478149496.3899999</v>
      </c>
      <c r="D144" s="17">
        <f t="shared" si="3"/>
        <v>1458327549.9400001</v>
      </c>
      <c r="E144" s="17">
        <f t="shared" si="2"/>
        <v>98.659002590846882</v>
      </c>
    </row>
    <row r="145" spans="1:5">
      <c r="A145" s="41"/>
      <c r="B145" s="16" t="s">
        <v>5</v>
      </c>
      <c r="C145" s="17">
        <f t="shared" si="3"/>
        <v>796364835.67000008</v>
      </c>
      <c r="D145" s="17">
        <f t="shared" si="3"/>
        <v>767400591.45000005</v>
      </c>
      <c r="E145" s="17">
        <f t="shared" si="2"/>
        <v>96.36294284696389</v>
      </c>
    </row>
    <row r="146" spans="1:5">
      <c r="A146" s="3"/>
      <c r="E146" s="5"/>
    </row>
    <row r="147" spans="1:5">
      <c r="A147" s="3"/>
      <c r="E147" s="5"/>
    </row>
    <row r="148" spans="1:5">
      <c r="A148" s="3"/>
      <c r="E148" s="5"/>
    </row>
    <row r="149" spans="1:5">
      <c r="A149" s="3"/>
      <c r="E149" s="5"/>
    </row>
    <row r="150" spans="1:5">
      <c r="A150" s="3"/>
      <c r="E150" s="5"/>
    </row>
    <row r="151" spans="1:5">
      <c r="A151" s="3"/>
      <c r="E151" s="5"/>
    </row>
    <row r="152" spans="1:5">
      <c r="A152" s="3"/>
      <c r="E152" s="5"/>
    </row>
    <row r="153" spans="1:5">
      <c r="A153" s="3"/>
      <c r="E153" s="5"/>
    </row>
    <row r="154" spans="1:5">
      <c r="A154" s="3"/>
      <c r="E154" s="5"/>
    </row>
    <row r="155" spans="1:5">
      <c r="A155" s="3"/>
      <c r="E155" s="5"/>
    </row>
    <row r="156" spans="1:5">
      <c r="A156" s="3"/>
      <c r="E156" s="5"/>
    </row>
    <row r="157" spans="1:5">
      <c r="A157" s="3"/>
      <c r="E157" s="5"/>
    </row>
    <row r="158" spans="1:5">
      <c r="A158" s="3"/>
      <c r="E158" s="5"/>
    </row>
    <row r="159" spans="1:5">
      <c r="A159" s="3"/>
      <c r="E159" s="5"/>
    </row>
    <row r="160" spans="1:5">
      <c r="A160" s="3"/>
      <c r="E160" s="5"/>
    </row>
    <row r="161" spans="1:5">
      <c r="A161" s="3"/>
      <c r="E161" s="5"/>
    </row>
    <row r="162" spans="1:5">
      <c r="A162" s="3"/>
      <c r="E162" s="5"/>
    </row>
    <row r="163" spans="1:5">
      <c r="A163" s="3"/>
      <c r="E163" s="5"/>
    </row>
    <row r="164" spans="1:5">
      <c r="A164" s="3"/>
      <c r="E164" s="5"/>
    </row>
    <row r="165" spans="1:5">
      <c r="A165" s="3"/>
      <c r="E165" s="5"/>
    </row>
    <row r="166" spans="1:5">
      <c r="A166" s="3"/>
      <c r="E166" s="5"/>
    </row>
    <row r="167" spans="1:5">
      <c r="A167" s="3"/>
      <c r="E167" s="5"/>
    </row>
    <row r="168" spans="1:5">
      <c r="A168" s="3"/>
      <c r="E168" s="5"/>
    </row>
    <row r="169" spans="1:5">
      <c r="A169" s="3"/>
      <c r="E169" s="5"/>
    </row>
    <row r="170" spans="1:5">
      <c r="A170" s="3"/>
      <c r="E170" s="5"/>
    </row>
    <row r="171" spans="1:5">
      <c r="A171" s="3"/>
      <c r="E171" s="5"/>
    </row>
    <row r="172" spans="1:5">
      <c r="A172" s="3"/>
      <c r="E172" s="5"/>
    </row>
    <row r="173" spans="1:5">
      <c r="A173" s="26"/>
    </row>
  </sheetData>
  <mergeCells count="36">
    <mergeCell ref="A143:A145"/>
    <mergeCell ref="B2:E2"/>
    <mergeCell ref="A7:A9"/>
    <mergeCell ref="A11:A13"/>
    <mergeCell ref="A15:A17"/>
    <mergeCell ref="A19:A21"/>
    <mergeCell ref="A23:A25"/>
    <mergeCell ref="A27:A29"/>
    <mergeCell ref="A31:A33"/>
    <mergeCell ref="A35:A37"/>
    <mergeCell ref="A39:A41"/>
    <mergeCell ref="A43:A45"/>
    <mergeCell ref="A47:A49"/>
    <mergeCell ref="A51:A53"/>
    <mergeCell ref="A55:A57"/>
    <mergeCell ref="A59:A61"/>
    <mergeCell ref="A63:A65"/>
    <mergeCell ref="A67:A69"/>
    <mergeCell ref="A71:A73"/>
    <mergeCell ref="A75:A77"/>
    <mergeCell ref="A79:A81"/>
    <mergeCell ref="A83:A85"/>
    <mergeCell ref="A87:A89"/>
    <mergeCell ref="A91:A93"/>
    <mergeCell ref="A95:A97"/>
    <mergeCell ref="A99:A101"/>
    <mergeCell ref="A103:A105"/>
    <mergeCell ref="A107:A109"/>
    <mergeCell ref="A111:A113"/>
    <mergeCell ref="A135:A137"/>
    <mergeCell ref="A139:A141"/>
    <mergeCell ref="A115:A117"/>
    <mergeCell ref="A119:A121"/>
    <mergeCell ref="A123:A125"/>
    <mergeCell ref="A127:A129"/>
    <mergeCell ref="A131:A133"/>
  </mergeCells>
  <pageMargins left="0.74803149606299213" right="0.35433070866141736" top="0.39370078740157483" bottom="0.39370078740157483" header="0" footer="0"/>
  <pageSetup paperSize="9" scale="92" fitToHeight="0" orientation="portrait" r:id="rId1"/>
  <headerFooter alignWithMargins="0">
    <oddHeader xml:space="preserve"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Чижова Юлия Сергеевна</cp:lastModifiedBy>
  <cp:lastPrinted>2016-01-12T03:45:12Z</cp:lastPrinted>
  <dcterms:created xsi:type="dcterms:W3CDTF">2002-03-11T10:22:12Z</dcterms:created>
  <dcterms:modified xsi:type="dcterms:W3CDTF">2016-04-18T03:16:49Z</dcterms:modified>
</cp:coreProperties>
</file>